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0" windowWidth="20610" windowHeight="11445" activeTab="0"/>
  </bookViews>
  <sheets>
    <sheet name="физ л" sheetId="1" r:id="rId1"/>
  </sheets>
  <definedNames>
    <definedName name="_xlnm.Print_Area" localSheetId="0">'физ л'!$A$1:$Z$20</definedName>
  </definedNames>
  <calcPr fullCalcOnLoad="1"/>
</workbook>
</file>

<file path=xl/sharedStrings.xml><?xml version="1.0" encoding="utf-8"?>
<sst xmlns="http://schemas.openxmlformats.org/spreadsheetml/2006/main" count="42" uniqueCount="39">
  <si>
    <t>Наименование</t>
  </si>
  <si>
    <t>Кол-во дворов</t>
  </si>
  <si>
    <t>Доля в общем кол-ве дворов,%</t>
  </si>
  <si>
    <t>Суммы к распределению</t>
  </si>
  <si>
    <t>Кол-во получателей</t>
  </si>
  <si>
    <t>Выделенные квоты после перераспределения</t>
  </si>
  <si>
    <t>Суммы после перераспределения</t>
  </si>
  <si>
    <t>Выдано</t>
  </si>
  <si>
    <t>Погашено</t>
  </si>
  <si>
    <t>Остаток денег на 01.01.12</t>
  </si>
  <si>
    <t>Задолженность на 01.01.12</t>
  </si>
  <si>
    <t>Выдано в 2012</t>
  </si>
  <si>
    <t>Погашено в 2012</t>
  </si>
  <si>
    <t>Остаток денег на 01.01.13</t>
  </si>
  <si>
    <t>Задолженность на 01.01.13 г.</t>
  </si>
  <si>
    <t>Выдано в 1 квартале</t>
  </si>
  <si>
    <t>Погашено в 1 квартале</t>
  </si>
  <si>
    <t>Задолженность на 01.04.13 г.</t>
  </si>
  <si>
    <t xml:space="preserve">руб. ПМР </t>
  </si>
  <si>
    <t>Тирасполь</t>
  </si>
  <si>
    <t>Бендеры</t>
  </si>
  <si>
    <t>Слободзейский район</t>
  </si>
  <si>
    <t>Григориопольский район</t>
  </si>
  <si>
    <t>Рыбницкий район</t>
  </si>
  <si>
    <t>Каменский район</t>
  </si>
  <si>
    <t>Дубоссарский район</t>
  </si>
  <si>
    <t>Итого:</t>
  </si>
  <si>
    <t>Задолженность</t>
  </si>
  <si>
    <t>кол-во 
заявок</t>
  </si>
  <si>
    <t>Остаток денежных средств</t>
  </si>
  <si>
    <t>кол-во 
человек</t>
  </si>
  <si>
    <t>Задолженность по отчетам о целевом использовании займа</t>
  </si>
  <si>
    <t>ошибочные</t>
  </si>
  <si>
    <t>неустойка</t>
  </si>
  <si>
    <t xml:space="preserve">Просроченная задолженность
свыше трех месяцев
 </t>
  </si>
  <si>
    <t>Приложение № 3</t>
  </si>
  <si>
    <t xml:space="preserve">ИНФОРМАЦИЯ
о кредитования физических лиц на развитие личного подсобного хозяйства
 за счёт средств помощи  Российской Федерации
по состоянию на 31 декабря 2018 года </t>
  </si>
  <si>
    <t>* Примечание: выдача будет производиться в январе 2019 года.</t>
  </si>
  <si>
    <t>Необходимо выдать*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</si>
</sst>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0_ ;[Red]\-#,##0.0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5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2" fillId="0" borderId="10" xfId="52" applyNumberFormat="1" applyFont="1" applyFill="1" applyBorder="1" applyAlignment="1">
      <alignment horizontal="right" vertical="top"/>
      <protection/>
    </xf>
    <xf numFmtId="4" fontId="2" fillId="0" borderId="10" xfId="52" applyNumberFormat="1" applyFont="1" applyFill="1" applyBorder="1" applyAlignment="1">
      <alignment horizontal="right" vertical="top"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з 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BreakPreview" zoomScale="115" zoomScaleNormal="85" zoomScaleSheetLayoutView="115" zoomScalePageLayoutView="0" workbookViewId="0" topLeftCell="A1">
      <selection activeCell="AG14" sqref="AG14"/>
    </sheetView>
  </sheetViews>
  <sheetFormatPr defaultColWidth="9.00390625" defaultRowHeight="12.75"/>
  <cols>
    <col min="1" max="1" width="23.75390625" style="6" customWidth="1"/>
    <col min="2" max="2" width="9.125" style="6" customWidth="1"/>
    <col min="3" max="3" width="7.625" style="6" customWidth="1"/>
    <col min="4" max="4" width="11.00390625" style="6" hidden="1" customWidth="1"/>
    <col min="5" max="5" width="9.125" style="6" hidden="1" customWidth="1"/>
    <col min="6" max="6" width="10.875" style="6" customWidth="1"/>
    <col min="7" max="7" width="12.375" style="6" customWidth="1"/>
    <col min="8" max="9" width="13.75390625" style="6" customWidth="1"/>
    <col min="10" max="10" width="15.00390625" style="6" customWidth="1"/>
    <col min="11" max="11" width="12.625" style="6" customWidth="1"/>
    <col min="12" max="12" width="13.75390625" style="6" hidden="1" customWidth="1"/>
    <col min="13" max="14" width="14.125" style="6" hidden="1" customWidth="1"/>
    <col min="15" max="15" width="13.375" style="6" hidden="1" customWidth="1"/>
    <col min="16" max="16" width="13.875" style="6" hidden="1" customWidth="1"/>
    <col min="17" max="17" width="14.375" style="6" hidden="1" customWidth="1"/>
    <col min="18" max="18" width="15.00390625" style="6" hidden="1" customWidth="1"/>
    <col min="19" max="19" width="11.25390625" style="6" hidden="1" customWidth="1"/>
    <col min="20" max="20" width="9.875" style="6" hidden="1" customWidth="1"/>
    <col min="21" max="21" width="13.25390625" style="6" hidden="1" customWidth="1"/>
    <col min="22" max="22" width="11.875" style="6" hidden="1" customWidth="1"/>
    <col min="23" max="23" width="0" style="6" hidden="1" customWidth="1"/>
    <col min="24" max="24" width="7.625" style="6" customWidth="1"/>
    <col min="25" max="25" width="9.375" style="6" customWidth="1"/>
    <col min="26" max="26" width="10.375" style="8" hidden="1" customWidth="1"/>
    <col min="27" max="27" width="10.25390625" style="8" hidden="1" customWidth="1"/>
    <col min="28" max="28" width="15.00390625" style="6" hidden="1" customWidth="1"/>
    <col min="29" max="29" width="14.625" style="6" hidden="1" customWidth="1"/>
    <col min="30" max="16384" width="9.125" style="6" customWidth="1"/>
  </cols>
  <sheetData>
    <row r="1" spans="12:24" s="34" customFormat="1" ht="15.75">
      <c r="L1" s="35"/>
      <c r="M1" s="35"/>
      <c r="X1" s="6" t="s">
        <v>35</v>
      </c>
    </row>
    <row r="2" spans="1:25" s="34" customFormat="1" ht="12.75" customHeight="1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s="34" customFormat="1" ht="66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5" ht="12.75">
      <c r="K5" s="5"/>
    </row>
    <row r="6" spans="1:29" s="16" customFormat="1" ht="105" customHeight="1">
      <c r="A6" s="36" t="s">
        <v>0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6" t="s">
        <v>7</v>
      </c>
      <c r="I6" s="36" t="s">
        <v>8</v>
      </c>
      <c r="J6" s="36" t="s">
        <v>27</v>
      </c>
      <c r="K6" s="36" t="s">
        <v>29</v>
      </c>
      <c r="L6" s="15" t="s">
        <v>7</v>
      </c>
      <c r="M6" s="15" t="s">
        <v>8</v>
      </c>
      <c r="N6" s="15" t="s">
        <v>9</v>
      </c>
      <c r="O6" s="15" t="s">
        <v>10</v>
      </c>
      <c r="P6" s="15" t="s">
        <v>11</v>
      </c>
      <c r="Q6" s="15" t="s">
        <v>12</v>
      </c>
      <c r="R6" s="15" t="s">
        <v>13</v>
      </c>
      <c r="S6" s="15" t="s">
        <v>14</v>
      </c>
      <c r="T6" s="15" t="s">
        <v>15</v>
      </c>
      <c r="U6" s="15" t="s">
        <v>16</v>
      </c>
      <c r="V6" s="15" t="s">
        <v>17</v>
      </c>
      <c r="X6" s="39" t="s">
        <v>38</v>
      </c>
      <c r="Y6" s="40"/>
      <c r="Z6" s="39" t="s">
        <v>34</v>
      </c>
      <c r="AA6" s="40"/>
      <c r="AB6" s="44" t="s">
        <v>31</v>
      </c>
      <c r="AC6" s="44"/>
    </row>
    <row r="7" spans="1:29" s="16" customFormat="1" ht="27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X7" s="15" t="s">
        <v>28</v>
      </c>
      <c r="Y7" s="18" t="s">
        <v>18</v>
      </c>
      <c r="Z7" s="41"/>
      <c r="AA7" s="42"/>
      <c r="AB7" s="17" t="s">
        <v>30</v>
      </c>
      <c r="AC7" s="19" t="s">
        <v>18</v>
      </c>
    </row>
    <row r="8" spans="1:29" ht="12.75">
      <c r="A8" s="2" t="s">
        <v>19</v>
      </c>
      <c r="B8" s="3">
        <v>8773</v>
      </c>
      <c r="C8" s="3">
        <v>7.9369961911827245</v>
      </c>
      <c r="D8" s="3">
        <v>833385</v>
      </c>
      <c r="E8" s="3">
        <v>83.3385</v>
      </c>
      <c r="F8" s="3">
        <v>33.338499999999996</v>
      </c>
      <c r="G8" s="3">
        <v>333385</v>
      </c>
      <c r="H8" s="3">
        <f>420000+10000</f>
        <v>430000</v>
      </c>
      <c r="I8" s="32">
        <f>374864.32+10000</f>
        <v>384864.32</v>
      </c>
      <c r="J8" s="3">
        <f>H8-I8</f>
        <v>45135.67999999999</v>
      </c>
      <c r="K8" s="3">
        <f>G8-H8+I8</f>
        <v>288249.32</v>
      </c>
      <c r="L8" s="3">
        <v>190000</v>
      </c>
      <c r="M8" s="3">
        <v>4587</v>
      </c>
      <c r="N8" s="4">
        <f aca="true" t="shared" si="0" ref="N8:N14">D8-L8+M8</f>
        <v>647972</v>
      </c>
      <c r="O8" s="3">
        <v>185413</v>
      </c>
      <c r="P8" s="4">
        <v>40000</v>
      </c>
      <c r="Q8" s="4">
        <v>107717</v>
      </c>
      <c r="R8" s="4">
        <f aca="true" t="shared" si="1" ref="R8:R14">G8+M8+Q8-L8-P8</f>
        <v>215689</v>
      </c>
      <c r="S8" s="4">
        <f>O8+P8-Q8</f>
        <v>117696</v>
      </c>
      <c r="T8" s="4">
        <v>10000</v>
      </c>
      <c r="U8" s="4">
        <f>9848+9431+10781.7</f>
        <v>30060.7</v>
      </c>
      <c r="V8" s="4">
        <f aca="true" t="shared" si="2" ref="V8:V14">S8+T8-U8</f>
        <v>97635.3</v>
      </c>
      <c r="W8" s="5">
        <f aca="true" t="shared" si="3" ref="W8:W14">R8+U8-T8</f>
        <v>235749.7</v>
      </c>
      <c r="X8" s="3">
        <v>1</v>
      </c>
      <c r="Y8" s="3">
        <f>X8*10000</f>
        <v>10000</v>
      </c>
      <c r="Z8" s="3">
        <v>1</v>
      </c>
      <c r="AA8" s="3">
        <v>3336</v>
      </c>
      <c r="AB8" s="10"/>
      <c r="AC8" s="9"/>
    </row>
    <row r="9" spans="1:29" ht="12.75">
      <c r="A9" s="2" t="s">
        <v>20</v>
      </c>
      <c r="B9" s="3">
        <v>8173</v>
      </c>
      <c r="C9" s="3">
        <v>7.394171876272244</v>
      </c>
      <c r="D9" s="3">
        <v>776385</v>
      </c>
      <c r="E9" s="3">
        <v>77.6385</v>
      </c>
      <c r="F9" s="3">
        <f>67.6385-9</f>
        <v>58.63849999999999</v>
      </c>
      <c r="G9" s="3">
        <f>676385-90000</f>
        <v>586385</v>
      </c>
      <c r="H9" s="32">
        <v>1596900</v>
      </c>
      <c r="I9" s="32">
        <v>1422503</v>
      </c>
      <c r="J9" s="3">
        <f aca="true" t="shared" si="4" ref="J9:J14">H9-I9</f>
        <v>174397</v>
      </c>
      <c r="K9" s="3">
        <f aca="true" t="shared" si="5" ref="K9:K14">G9-H9+I9</f>
        <v>411988</v>
      </c>
      <c r="L9" s="3">
        <v>239900</v>
      </c>
      <c r="M9" s="3">
        <v>7089</v>
      </c>
      <c r="N9" s="4">
        <f t="shared" si="0"/>
        <v>543574</v>
      </c>
      <c r="O9" s="3">
        <v>232811</v>
      </c>
      <c r="P9" s="4">
        <v>350000</v>
      </c>
      <c r="Q9" s="4">
        <v>252588</v>
      </c>
      <c r="R9" s="4">
        <f t="shared" si="1"/>
        <v>256162</v>
      </c>
      <c r="S9" s="4">
        <f aca="true" t="shared" si="6" ref="S9:S14">O9+P9-Q9</f>
        <v>330223</v>
      </c>
      <c r="T9" s="4"/>
      <c r="U9" s="4">
        <f>29128+24333+22567</f>
        <v>76028</v>
      </c>
      <c r="V9" s="4">
        <f t="shared" si="2"/>
        <v>254195</v>
      </c>
      <c r="W9" s="5">
        <f t="shared" si="3"/>
        <v>332190</v>
      </c>
      <c r="X9" s="3">
        <v>0</v>
      </c>
      <c r="Y9" s="3">
        <f aca="true" t="shared" si="7" ref="Y9:Y14">X9*10000</f>
        <v>0</v>
      </c>
      <c r="Z9" s="3"/>
      <c r="AA9" s="3"/>
      <c r="AB9" s="10"/>
      <c r="AC9" s="9"/>
    </row>
    <row r="10" spans="1:29" ht="12.75">
      <c r="A10" s="2" t="s">
        <v>21</v>
      </c>
      <c r="B10" s="3">
        <v>36994</v>
      </c>
      <c r="C10" s="3">
        <v>33.468737842997115</v>
      </c>
      <c r="D10" s="3">
        <v>3514218</v>
      </c>
      <c r="E10" s="3">
        <v>351.4218</v>
      </c>
      <c r="F10" s="3">
        <f>371.4218-17-12+29</f>
        <v>371.4218</v>
      </c>
      <c r="G10" s="3">
        <f>3714218</f>
        <v>3714218</v>
      </c>
      <c r="H10" s="32">
        <v>19510000</v>
      </c>
      <c r="I10" s="32">
        <v>17166107.34</v>
      </c>
      <c r="J10" s="3">
        <f>H10-I10</f>
        <v>2343892.66</v>
      </c>
      <c r="K10" s="3">
        <f>G10-H10+I10</f>
        <v>1370325.3399999999</v>
      </c>
      <c r="L10" s="3">
        <v>2270000</v>
      </c>
      <c r="M10" s="3">
        <v>47406</v>
      </c>
      <c r="N10" s="4">
        <f t="shared" si="0"/>
        <v>1291624</v>
      </c>
      <c r="O10" s="3">
        <v>2222594</v>
      </c>
      <c r="P10" s="4">
        <v>1270000</v>
      </c>
      <c r="Q10" s="4">
        <v>1701739</v>
      </c>
      <c r="R10" s="4">
        <f t="shared" si="1"/>
        <v>1923363</v>
      </c>
      <c r="S10" s="4">
        <f t="shared" si="6"/>
        <v>1790855</v>
      </c>
      <c r="T10" s="4">
        <v>20000</v>
      </c>
      <c r="U10" s="4">
        <f>141312.7+154698+146147</f>
        <v>442157.7</v>
      </c>
      <c r="V10" s="4">
        <f t="shared" si="2"/>
        <v>1368697.3</v>
      </c>
      <c r="W10" s="5">
        <f t="shared" si="3"/>
        <v>2345520.7</v>
      </c>
      <c r="X10" s="3">
        <v>9</v>
      </c>
      <c r="Y10" s="3">
        <f t="shared" si="7"/>
        <v>90000</v>
      </c>
      <c r="Z10" s="3">
        <v>13</v>
      </c>
      <c r="AA10" s="3">
        <v>32784.73</v>
      </c>
      <c r="AB10" s="10"/>
      <c r="AC10" s="14"/>
    </row>
    <row r="11" spans="1:29" ht="12.75">
      <c r="A11" s="2" t="s">
        <v>22</v>
      </c>
      <c r="B11" s="3">
        <v>14334</v>
      </c>
      <c r="C11" s="3">
        <v>12.968072883211349</v>
      </c>
      <c r="D11" s="3">
        <v>1361649</v>
      </c>
      <c r="E11" s="3">
        <v>136.1649</v>
      </c>
      <c r="F11" s="3">
        <v>146.1649</v>
      </c>
      <c r="G11" s="3">
        <v>1461649</v>
      </c>
      <c r="H11" s="32">
        <v>8820000</v>
      </c>
      <c r="I11" s="32">
        <v>7342709.21</v>
      </c>
      <c r="J11" s="3">
        <f t="shared" si="4"/>
        <v>1477290.79</v>
      </c>
      <c r="K11" s="3">
        <f t="shared" si="5"/>
        <v>-15641.790000000037</v>
      </c>
      <c r="L11" s="3">
        <v>880000</v>
      </c>
      <c r="M11" s="3">
        <v>16601</v>
      </c>
      <c r="N11" s="4">
        <f t="shared" si="0"/>
        <v>498250</v>
      </c>
      <c r="O11" s="3">
        <v>863399</v>
      </c>
      <c r="P11" s="4">
        <v>470000</v>
      </c>
      <c r="Q11" s="4">
        <v>667375</v>
      </c>
      <c r="R11" s="4">
        <f t="shared" si="1"/>
        <v>795625</v>
      </c>
      <c r="S11" s="4">
        <f t="shared" si="6"/>
        <v>666024</v>
      </c>
      <c r="T11" s="4"/>
      <c r="U11" s="4">
        <f>51045+59735+56352-625</f>
        <v>166507</v>
      </c>
      <c r="V11" s="4">
        <f t="shared" si="2"/>
        <v>499517</v>
      </c>
      <c r="W11" s="5">
        <f t="shared" si="3"/>
        <v>962132</v>
      </c>
      <c r="X11" s="3">
        <v>5</v>
      </c>
      <c r="Y11" s="3">
        <f t="shared" si="7"/>
        <v>50000</v>
      </c>
      <c r="Z11" s="3">
        <v>1</v>
      </c>
      <c r="AA11" s="3">
        <v>1234.8</v>
      </c>
      <c r="AB11" s="10"/>
      <c r="AC11" s="9"/>
    </row>
    <row r="12" spans="1:29" ht="12.75">
      <c r="A12" s="2" t="s">
        <v>25</v>
      </c>
      <c r="B12" s="3">
        <v>10500</v>
      </c>
      <c r="C12" s="3">
        <v>9.499425510933387</v>
      </c>
      <c r="D12" s="3">
        <v>997440</v>
      </c>
      <c r="E12" s="3">
        <v>99.744</v>
      </c>
      <c r="F12" s="3">
        <v>99.744</v>
      </c>
      <c r="G12" s="3">
        <v>997440</v>
      </c>
      <c r="H12" s="32">
        <v>4820000</v>
      </c>
      <c r="I12" s="32">
        <v>4168676.53</v>
      </c>
      <c r="J12" s="3">
        <f>H12-I12</f>
        <v>651323.4700000002</v>
      </c>
      <c r="K12" s="3">
        <f t="shared" si="5"/>
        <v>346116.5299999998</v>
      </c>
      <c r="L12" s="3">
        <v>180000</v>
      </c>
      <c r="M12" s="3">
        <v>0</v>
      </c>
      <c r="N12" s="4">
        <f>D12-L12+M12</f>
        <v>817440</v>
      </c>
      <c r="O12" s="3">
        <v>180000</v>
      </c>
      <c r="P12" s="4">
        <v>800000</v>
      </c>
      <c r="Q12" s="4">
        <v>327353</v>
      </c>
      <c r="R12" s="4">
        <f>G12+M12+Q12-L12-P12</f>
        <v>344793</v>
      </c>
      <c r="S12" s="4">
        <f>O12+P12-Q12</f>
        <v>652647</v>
      </c>
      <c r="T12" s="4"/>
      <c r="U12" s="4">
        <f>40430+52066+39859</f>
        <v>132355</v>
      </c>
      <c r="V12" s="4">
        <f>S12+T12-U12</f>
        <v>520292</v>
      </c>
      <c r="W12" s="5">
        <f>R12+U12-T12</f>
        <v>477148</v>
      </c>
      <c r="X12" s="3">
        <v>10</v>
      </c>
      <c r="Y12" s="3">
        <f>X12*10000</f>
        <v>100000</v>
      </c>
      <c r="Z12" s="3">
        <v>3</v>
      </c>
      <c r="AA12" s="3">
        <v>6717</v>
      </c>
      <c r="AB12" s="10"/>
      <c r="AC12" s="9"/>
    </row>
    <row r="13" spans="1:29" ht="12.75">
      <c r="A13" s="2" t="s">
        <v>23</v>
      </c>
      <c r="B13" s="3">
        <v>19394</v>
      </c>
      <c r="C13" s="3">
        <v>17.545891272289722</v>
      </c>
      <c r="D13" s="3">
        <v>1842318</v>
      </c>
      <c r="E13" s="3">
        <v>184.2318</v>
      </c>
      <c r="F13" s="3">
        <f>204.2318+17+9+12-29</f>
        <v>213.2318</v>
      </c>
      <c r="G13" s="3">
        <f>2042318+90000</f>
        <v>2132318</v>
      </c>
      <c r="H13" s="32">
        <v>10650000</v>
      </c>
      <c r="I13" s="32">
        <v>9584928.62</v>
      </c>
      <c r="J13" s="3">
        <f t="shared" si="4"/>
        <v>1065071.3800000008</v>
      </c>
      <c r="K13" s="3">
        <f t="shared" si="5"/>
        <v>1067246.6199999992</v>
      </c>
      <c r="L13" s="3">
        <v>580000</v>
      </c>
      <c r="M13" s="3">
        <v>23276</v>
      </c>
      <c r="N13" s="4">
        <f t="shared" si="0"/>
        <v>1285594</v>
      </c>
      <c r="O13" s="4">
        <v>556724</v>
      </c>
      <c r="P13" s="4">
        <v>1240000</v>
      </c>
      <c r="Q13" s="4">
        <v>756998</v>
      </c>
      <c r="R13" s="4">
        <f t="shared" si="1"/>
        <v>1092592</v>
      </c>
      <c r="S13" s="4">
        <f t="shared" si="6"/>
        <v>1039726</v>
      </c>
      <c r="T13" s="4">
        <f>90000+10000</f>
        <v>100000</v>
      </c>
      <c r="U13" s="4">
        <f>80435+76203+78604-556</f>
        <v>234686</v>
      </c>
      <c r="V13" s="4">
        <f t="shared" si="2"/>
        <v>905040</v>
      </c>
      <c r="W13" s="5">
        <f t="shared" si="3"/>
        <v>1227278</v>
      </c>
      <c r="X13" s="3">
        <v>2</v>
      </c>
      <c r="Y13" s="3">
        <f t="shared" si="7"/>
        <v>20000</v>
      </c>
      <c r="Z13" s="3">
        <v>5</v>
      </c>
      <c r="AA13" s="3">
        <v>6574</v>
      </c>
      <c r="AB13" s="10"/>
      <c r="AC13" s="9"/>
    </row>
    <row r="14" spans="1:29" ht="12.75">
      <c r="A14" s="2" t="s">
        <v>24</v>
      </c>
      <c r="B14" s="3">
        <v>12365</v>
      </c>
      <c r="C14" s="3">
        <v>11.18670442311346</v>
      </c>
      <c r="D14" s="3">
        <v>1174605</v>
      </c>
      <c r="E14" s="3">
        <v>117.4605</v>
      </c>
      <c r="F14" s="3">
        <v>127.4605</v>
      </c>
      <c r="G14" s="3">
        <v>1274605</v>
      </c>
      <c r="H14" s="32">
        <v>7036000</v>
      </c>
      <c r="I14" s="32">
        <v>5837507</v>
      </c>
      <c r="J14" s="3">
        <f t="shared" si="4"/>
        <v>1198493</v>
      </c>
      <c r="K14" s="3">
        <f t="shared" si="5"/>
        <v>76112</v>
      </c>
      <c r="L14" s="3">
        <v>300000</v>
      </c>
      <c r="M14" s="3">
        <v>13513</v>
      </c>
      <c r="N14" s="4">
        <f t="shared" si="0"/>
        <v>888118</v>
      </c>
      <c r="O14" s="3">
        <v>286487</v>
      </c>
      <c r="P14" s="4">
        <v>870000</v>
      </c>
      <c r="Q14" s="4">
        <v>463746</v>
      </c>
      <c r="R14" s="4">
        <f t="shared" si="1"/>
        <v>581864</v>
      </c>
      <c r="S14" s="4">
        <f t="shared" si="6"/>
        <v>692741</v>
      </c>
      <c r="T14" s="4">
        <v>50000</v>
      </c>
      <c r="U14" s="4">
        <f>48816.7+54662+50468</f>
        <v>153946.7</v>
      </c>
      <c r="V14" s="4">
        <f t="shared" si="2"/>
        <v>588794.3</v>
      </c>
      <c r="W14" s="5">
        <f t="shared" si="3"/>
        <v>685810.7</v>
      </c>
      <c r="X14" s="3">
        <v>15</v>
      </c>
      <c r="Y14" s="3">
        <f t="shared" si="7"/>
        <v>150000</v>
      </c>
      <c r="Z14" s="9"/>
      <c r="AA14" s="9"/>
      <c r="AB14" s="10"/>
      <c r="AC14" s="9"/>
    </row>
    <row r="15" spans="1:29" s="23" customFormat="1" ht="12.75">
      <c r="A15" s="20" t="s">
        <v>33</v>
      </c>
      <c r="B15" s="7"/>
      <c r="C15" s="7"/>
      <c r="D15" s="7"/>
      <c r="E15" s="7"/>
      <c r="F15" s="7"/>
      <c r="G15" s="7"/>
      <c r="I15" s="33">
        <v>26149.82</v>
      </c>
      <c r="J15" s="7"/>
      <c r="K15" s="33">
        <f>I15</f>
        <v>26149.82</v>
      </c>
      <c r="L15" s="7"/>
      <c r="M15" s="7"/>
      <c r="N15" s="21"/>
      <c r="O15" s="7"/>
      <c r="P15" s="21"/>
      <c r="Q15" s="21"/>
      <c r="R15" s="21"/>
      <c r="S15" s="21"/>
      <c r="T15" s="21"/>
      <c r="U15" s="21"/>
      <c r="V15" s="21"/>
      <c r="W15" s="22"/>
      <c r="X15" s="7"/>
      <c r="Y15" s="7"/>
      <c r="Z15" s="11"/>
      <c r="AA15" s="11"/>
      <c r="AB15" s="12"/>
      <c r="AC15" s="11"/>
    </row>
    <row r="16" spans="1:29" s="23" customFormat="1" ht="12.75" customHeight="1">
      <c r="A16" s="20" t="s">
        <v>32</v>
      </c>
      <c r="B16" s="7"/>
      <c r="C16" s="7"/>
      <c r="D16" s="7"/>
      <c r="E16" s="7"/>
      <c r="F16" s="7"/>
      <c r="G16" s="7"/>
      <c r="H16" s="7"/>
      <c r="I16" s="7">
        <v>1040</v>
      </c>
      <c r="J16" s="7"/>
      <c r="K16" s="7">
        <f>I16</f>
        <v>1040</v>
      </c>
      <c r="L16" s="7"/>
      <c r="M16" s="7"/>
      <c r="N16" s="21"/>
      <c r="O16" s="7"/>
      <c r="P16" s="21"/>
      <c r="Q16" s="21"/>
      <c r="R16" s="21"/>
      <c r="S16" s="21"/>
      <c r="T16" s="21"/>
      <c r="U16" s="21"/>
      <c r="V16" s="21"/>
      <c r="W16" s="22"/>
      <c r="X16" s="7"/>
      <c r="Y16" s="7"/>
      <c r="Z16" s="11"/>
      <c r="AA16" s="11"/>
      <c r="AB16" s="12"/>
      <c r="AC16" s="11"/>
    </row>
    <row r="17" spans="1:29" s="25" customFormat="1" ht="12.75">
      <c r="A17" s="18" t="s">
        <v>26</v>
      </c>
      <c r="B17" s="1">
        <v>110533</v>
      </c>
      <c r="C17" s="1">
        <v>100</v>
      </c>
      <c r="D17" s="1">
        <v>10500000</v>
      </c>
      <c r="E17" s="1">
        <v>1050</v>
      </c>
      <c r="F17" s="1">
        <f>SUM(F8:F14)</f>
        <v>1050</v>
      </c>
      <c r="G17" s="1">
        <f>SUM(G8:G14)</f>
        <v>10500000</v>
      </c>
      <c r="H17" s="1">
        <f>SUM(H8:H14)</f>
        <v>52862900</v>
      </c>
      <c r="I17" s="1">
        <f>SUM(I8:I16)</f>
        <v>45934485.84</v>
      </c>
      <c r="J17" s="1">
        <f>SUM(J8:J14)</f>
        <v>6955603.980000001</v>
      </c>
      <c r="K17" s="1">
        <f>SUM(K8:K16)</f>
        <v>3571585.8399999985</v>
      </c>
      <c r="L17" s="1">
        <f aca="true" t="shared" si="8" ref="L17:W17">SUM(L8:L14)</f>
        <v>4639900</v>
      </c>
      <c r="M17" s="1">
        <f t="shared" si="8"/>
        <v>112472</v>
      </c>
      <c r="N17" s="1">
        <f t="shared" si="8"/>
        <v>5972572</v>
      </c>
      <c r="O17" s="1">
        <f t="shared" si="8"/>
        <v>4527428</v>
      </c>
      <c r="P17" s="1">
        <f t="shared" si="8"/>
        <v>5040000</v>
      </c>
      <c r="Q17" s="1">
        <f t="shared" si="8"/>
        <v>4277516</v>
      </c>
      <c r="R17" s="1">
        <f t="shared" si="8"/>
        <v>5210088</v>
      </c>
      <c r="S17" s="1">
        <f t="shared" si="8"/>
        <v>5289912</v>
      </c>
      <c r="T17" s="1">
        <f t="shared" si="8"/>
        <v>180000</v>
      </c>
      <c r="U17" s="1">
        <f t="shared" si="8"/>
        <v>1235741.0999999999</v>
      </c>
      <c r="V17" s="1">
        <f t="shared" si="8"/>
        <v>4234170.9</v>
      </c>
      <c r="W17" s="1">
        <f t="shared" si="8"/>
        <v>6265829.100000001</v>
      </c>
      <c r="X17" s="24">
        <f>SUM(X8:X14)</f>
        <v>42</v>
      </c>
      <c r="Y17" s="1">
        <f>SUM(Y8:Y14)</f>
        <v>420000</v>
      </c>
      <c r="Z17" s="1">
        <f>SUM(Z8:Z14)</f>
        <v>23</v>
      </c>
      <c r="AA17" s="1">
        <f>SUM(AA8:AA14)</f>
        <v>50646.530000000006</v>
      </c>
      <c r="AB17" s="13"/>
      <c r="AC17" s="13"/>
    </row>
    <row r="18" spans="1:24" ht="12.75">
      <c r="A18" s="26"/>
      <c r="B18" s="26"/>
      <c r="C18" s="26"/>
      <c r="D18" s="26"/>
      <c r="E18" s="26"/>
      <c r="F18" s="26"/>
      <c r="G18" s="26"/>
      <c r="H18" s="27"/>
      <c r="J18" s="28"/>
      <c r="K18" s="28"/>
      <c r="L18" s="29"/>
      <c r="M18" s="29"/>
      <c r="N18" s="30"/>
      <c r="O18" s="8"/>
      <c r="P18" s="8"/>
      <c r="Q18" s="8"/>
      <c r="R18" s="8"/>
      <c r="S18" s="8"/>
      <c r="T18" s="8"/>
      <c r="U18" s="8"/>
      <c r="V18" s="8"/>
      <c r="W18" s="8"/>
      <c r="X18" s="31"/>
    </row>
    <row r="19" spans="1:25" ht="12.75">
      <c r="A19" s="43" t="s">
        <v>37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25" ht="18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ht="12.75">
      <c r="K21" s="5"/>
    </row>
    <row r="22" ht="12.75">
      <c r="K22" s="5"/>
    </row>
    <row r="27" spans="11:24" ht="12.75">
      <c r="K27" s="5"/>
      <c r="X27" s="5"/>
    </row>
    <row r="29" ht="12.75">
      <c r="K29" s="5"/>
    </row>
  </sheetData>
  <sheetProtection/>
  <mergeCells count="16">
    <mergeCell ref="A2:Y3"/>
    <mergeCell ref="Z6:AA7"/>
    <mergeCell ref="A19:Y20"/>
    <mergeCell ref="AB6:AC6"/>
    <mergeCell ref="H6:H7"/>
    <mergeCell ref="I6:I7"/>
    <mergeCell ref="J6:J7"/>
    <mergeCell ref="K6:K7"/>
    <mergeCell ref="X6:Y6"/>
    <mergeCell ref="A6:A7"/>
    <mergeCell ref="B6:B7"/>
    <mergeCell ref="C6:C7"/>
    <mergeCell ref="D6:D7"/>
    <mergeCell ref="E6:E7"/>
    <mergeCell ref="F6:F7"/>
    <mergeCell ref="G6:G7"/>
  </mergeCells>
  <printOptions/>
  <pageMargins left="0.32" right="0.26" top="0.5905511811023623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k-231-1</dc:creator>
  <cp:keywords/>
  <dc:description/>
  <cp:lastModifiedBy>Заместитель директора</cp:lastModifiedBy>
  <cp:lastPrinted>2019-01-21T09:36:49Z</cp:lastPrinted>
  <dcterms:created xsi:type="dcterms:W3CDTF">2014-05-16T06:05:37Z</dcterms:created>
  <dcterms:modified xsi:type="dcterms:W3CDTF">2019-01-21T09:36:53Z</dcterms:modified>
  <cp:category/>
  <cp:version/>
  <cp:contentType/>
  <cp:contentStatus/>
</cp:coreProperties>
</file>